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nyoungkim/Downloads/"/>
    </mc:Choice>
  </mc:AlternateContent>
  <xr:revisionPtr revIDLastSave="0" documentId="13_ncr:1_{B7FA8173-91BF-8748-95C0-A025E3E0AA02}" xr6:coauthVersionLast="47" xr6:coauthVersionMax="47" xr10:uidLastSave="{00000000-0000-0000-0000-000000000000}"/>
  <bookViews>
    <workbookView xWindow="15920" yWindow="3000" windowWidth="38720" windowHeight="24540" xr2:uid="{578E1E43-4278-354A-83BC-6FC0D540CA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3" i="1" l="1"/>
  <c r="B44" i="1" s="1"/>
  <c r="B50" i="1" s="1"/>
  <c r="C50" i="1"/>
  <c r="D48" i="1"/>
  <c r="B37" i="1"/>
  <c r="B31" i="1" s="1"/>
  <c r="B7" i="1"/>
  <c r="B9" i="1" s="1"/>
  <c r="C3" i="1"/>
  <c r="C8" i="1" s="1"/>
  <c r="C49" i="1" l="1"/>
  <c r="B49" i="1"/>
  <c r="C31" i="1"/>
  <c r="B32" i="1"/>
  <c r="B30" i="1"/>
  <c r="C5" i="1"/>
  <c r="C7" i="1" s="1"/>
  <c r="D3" i="1"/>
  <c r="D50" i="1" l="1"/>
  <c r="G10" i="1" s="1"/>
  <c r="C9" i="1"/>
  <c r="C32" i="1"/>
  <c r="D5" i="1"/>
  <c r="D7" i="1" s="1"/>
  <c r="D8" i="1"/>
  <c r="D31" i="1" s="1"/>
  <c r="E3" i="1"/>
  <c r="F10" i="1" l="1"/>
  <c r="B10" i="1"/>
  <c r="C11" i="1" s="1"/>
  <c r="H10" i="1"/>
  <c r="B15" i="1" s="1"/>
  <c r="E10" i="1"/>
  <c r="D10" i="1"/>
  <c r="C10" i="1"/>
  <c r="D9" i="1"/>
  <c r="D32" i="1"/>
  <c r="E5" i="1"/>
  <c r="E7" i="1" s="1"/>
  <c r="E8" i="1"/>
  <c r="E31" i="1" s="1"/>
  <c r="F3" i="1"/>
  <c r="G3" i="1" s="1"/>
  <c r="H3" i="1" s="1"/>
  <c r="G5" i="1" l="1"/>
  <c r="G7" i="1" s="1"/>
  <c r="G8" i="1"/>
  <c r="G31" i="1" s="1"/>
  <c r="G32" i="1" s="1"/>
  <c r="H8" i="1"/>
  <c r="C12" i="1"/>
  <c r="D11" i="1"/>
  <c r="E32" i="1"/>
  <c r="E9" i="1"/>
  <c r="F5" i="1"/>
  <c r="F7" i="1" s="1"/>
  <c r="F8" i="1"/>
  <c r="G9" i="1" l="1"/>
  <c r="E11" i="1"/>
  <c r="D12" i="1"/>
  <c r="F31" i="1"/>
  <c r="F9" i="1"/>
  <c r="H5" i="1"/>
  <c r="H7" i="1" s="1"/>
  <c r="F11" i="1" l="1"/>
  <c r="F12" i="1" s="1"/>
  <c r="E12" i="1"/>
  <c r="H9" i="1"/>
  <c r="F32" i="1"/>
  <c r="H31" i="1"/>
  <c r="H32" i="1" s="1"/>
  <c r="B18" i="1" l="1"/>
  <c r="G11" i="1"/>
  <c r="G12" i="1" s="1"/>
  <c r="H11" i="1"/>
  <c r="H12" i="1" s="1"/>
  <c r="B14" i="1"/>
  <c r="B16" i="1" s="1"/>
  <c r="B17" i="1" l="1"/>
  <c r="B19" i="1" s="1"/>
  <c r="B22" i="1" s="1"/>
  <c r="B24" i="1" s="1"/>
  <c r="B26" i="1" s="1"/>
</calcChain>
</file>

<file path=xl/sharedStrings.xml><?xml version="1.0" encoding="utf-8"?>
<sst xmlns="http://schemas.openxmlformats.org/spreadsheetml/2006/main" count="57" uniqueCount="47">
  <si>
    <t xml:space="preserve">기준 연도 </t>
  </si>
  <si>
    <t>Y1</t>
  </si>
  <si>
    <t>Y2</t>
  </si>
  <si>
    <t>Y3</t>
  </si>
  <si>
    <t>성장률</t>
  </si>
  <si>
    <t>매출</t>
  </si>
  <si>
    <t>영업이익</t>
  </si>
  <si>
    <t>세율</t>
  </si>
  <si>
    <t>세후 영업이익</t>
  </si>
  <si>
    <t>재투자</t>
  </si>
  <si>
    <t>순현금흐름</t>
  </si>
  <si>
    <t>자본비용</t>
  </si>
  <si>
    <t>현재가치(순현금)</t>
  </si>
  <si>
    <t>Y5</t>
  </si>
  <si>
    <t>최종연도</t>
  </si>
  <si>
    <t>최종연도 현금흐름</t>
  </si>
  <si>
    <t>현재가치(5년간 현금흐름)</t>
  </si>
  <si>
    <t>부채</t>
  </si>
  <si>
    <t>현금</t>
  </si>
  <si>
    <t>사업가치</t>
  </si>
  <si>
    <t>주식 수</t>
  </si>
  <si>
    <t xml:space="preserve">주당 가치 </t>
  </si>
  <si>
    <t>가격</t>
  </si>
  <si>
    <t>매출 자본 비</t>
  </si>
  <si>
    <t>투하자본</t>
  </si>
  <si>
    <t>ROIC</t>
  </si>
  <si>
    <t>Y4</t>
  </si>
  <si>
    <t>비중</t>
  </si>
  <si>
    <t>순자본(시총)</t>
  </si>
  <si>
    <t>자본</t>
  </si>
  <si>
    <t>비용</t>
  </si>
  <si>
    <t>세전부채비용(BBB 스프레드 1.1%)</t>
  </si>
  <si>
    <t>할인계수</t>
  </si>
  <si>
    <t>순자본(장부)</t>
  </si>
  <si>
    <t>영업이익률</t>
  </si>
  <si>
    <t>현재가치대비 가격</t>
  </si>
  <si>
    <t>재투자 및 ROIC</t>
  </si>
  <si>
    <t>자본비용(할인율)</t>
  </si>
  <si>
    <t xml:space="preserve">최종연도 </t>
  </si>
  <si>
    <t>가치(최종연도)</t>
  </si>
  <si>
    <t>현재가치로 할인(최종현도)</t>
  </si>
  <si>
    <t>현재가치 계(사업가치+현금흐름)</t>
  </si>
  <si>
    <t>S&amp;P 500 리스크 프리미엄(26년 7월)</t>
  </si>
  <si>
    <t>산업 베타(부채 제외)</t>
  </si>
  <si>
    <t>TSCO 베타</t>
  </si>
  <si>
    <t>자본비용(특수소매)</t>
  </si>
  <si>
    <t>36% 저평가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</si>
</sst>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"/>
  </numFmts>
  <fonts count="4" x14ac:knownFonts="1">
    <font>
      <sz val="12"/>
      <color theme="1"/>
      <name val="Apple SD Gothic Neo"/>
      <family val="2"/>
    </font>
    <font>
      <sz val="12"/>
      <color theme="1"/>
      <name val="Apple SD Gothic Neo"/>
      <family val="2"/>
    </font>
    <font>
      <b/>
      <sz val="12"/>
      <color theme="1"/>
      <name val="Apple SD Gothic Neo"/>
      <family val="2"/>
      <charset val="129"/>
    </font>
    <font>
      <sz val="12"/>
      <color theme="1"/>
      <name val="Apple SD Gothic Neo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10" fontId="0" fillId="0" borderId="0" xfId="0" applyNumberFormat="1"/>
    <xf numFmtId="9" fontId="0" fillId="0" borderId="0" xfId="0" applyNumberFormat="1"/>
    <xf numFmtId="9" fontId="0" fillId="0" borderId="0" xfId="2" applyFont="1"/>
    <xf numFmtId="0" fontId="2" fillId="0" borderId="0" xfId="0" applyFont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2" xfId="0" applyBorder="1"/>
    <xf numFmtId="10" fontId="0" fillId="0" borderId="2" xfId="0" applyNumberFormat="1" applyBorder="1"/>
    <xf numFmtId="9" fontId="0" fillId="0" borderId="2" xfId="0" applyNumberFormat="1" applyBorder="1"/>
    <xf numFmtId="43" fontId="2" fillId="2" borderId="2" xfId="1" applyFont="1" applyFill="1" applyBorder="1"/>
    <xf numFmtId="43" fontId="0" fillId="0" borderId="2" xfId="1" applyFont="1" applyBorder="1"/>
    <xf numFmtId="164" fontId="0" fillId="0" borderId="2" xfId="0" applyNumberFormat="1" applyBorder="1"/>
    <xf numFmtId="2" fontId="0" fillId="0" borderId="2" xfId="0" applyNumberFormat="1" applyBorder="1"/>
    <xf numFmtId="0" fontId="0" fillId="0" borderId="3" xfId="0" applyBorder="1"/>
    <xf numFmtId="43" fontId="2" fillId="2" borderId="3" xfId="1" applyFont="1" applyFill="1" applyBorder="1"/>
    <xf numFmtId="10" fontId="0" fillId="0" borderId="3" xfId="0" applyNumberFormat="1" applyBorder="1"/>
    <xf numFmtId="43" fontId="0" fillId="0" borderId="3" xfId="1" applyFont="1" applyBorder="1"/>
    <xf numFmtId="0" fontId="0" fillId="3" borderId="2" xfId="0" applyFill="1" applyBorder="1"/>
    <xf numFmtId="9" fontId="0" fillId="0" borderId="2" xfId="2" applyFont="1" applyBorder="1"/>
    <xf numFmtId="43" fontId="2" fillId="0" borderId="2" xfId="1" applyFont="1" applyBorder="1"/>
    <xf numFmtId="0" fontId="0" fillId="2" borderId="2" xfId="0" applyFill="1" applyBorder="1"/>
    <xf numFmtId="2" fontId="0" fillId="2" borderId="2" xfId="0" applyNumberFormat="1" applyFill="1" applyBorder="1"/>
    <xf numFmtId="165" fontId="0" fillId="2" borderId="2" xfId="0" applyNumberFormat="1" applyFill="1" applyBorder="1"/>
    <xf numFmtId="9" fontId="0" fillId="2" borderId="2" xfId="2" applyFont="1" applyFill="1" applyBorder="1"/>
    <xf numFmtId="0" fontId="0" fillId="0" borderId="4" xfId="0" applyBorder="1"/>
    <xf numFmtId="0" fontId="2" fillId="0" borderId="4" xfId="0" applyFont="1" applyBorder="1"/>
    <xf numFmtId="0" fontId="0" fillId="0" borderId="5" xfId="0" applyBorder="1"/>
    <xf numFmtId="0" fontId="3" fillId="0" borderId="0" xfId="0" applyFont="1"/>
    <xf numFmtId="2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2E5EC-6450-FC4D-9A35-08F0EA00D708}">
  <dimension ref="A1:H50"/>
  <sheetViews>
    <sheetView tabSelected="1" workbookViewId="0">
      <selection activeCell="F51" sqref="F51"/>
    </sheetView>
  </sheetViews>
  <sheetFormatPr baseColWidth="10" defaultRowHeight="17" x14ac:dyDescent="0.25"/>
  <cols>
    <col min="1" max="1" width="21.125" bestFit="1" customWidth="1"/>
    <col min="2" max="2" width="13.25" bestFit="1" customWidth="1"/>
    <col min="4" max="4" width="12" customWidth="1"/>
  </cols>
  <sheetData>
    <row r="1" spans="1:8" x14ac:dyDescent="0.25">
      <c r="A1" s="18"/>
      <c r="B1" s="6" t="s">
        <v>0</v>
      </c>
      <c r="C1" s="6" t="s">
        <v>1</v>
      </c>
      <c r="D1" s="6" t="s">
        <v>2</v>
      </c>
      <c r="E1" s="6" t="s">
        <v>3</v>
      </c>
      <c r="F1" s="6" t="s">
        <v>26</v>
      </c>
      <c r="G1" s="6" t="s">
        <v>13</v>
      </c>
      <c r="H1" s="5" t="s">
        <v>14</v>
      </c>
    </row>
    <row r="2" spans="1:8" x14ac:dyDescent="0.25">
      <c r="A2" s="25" t="s">
        <v>4</v>
      </c>
      <c r="B2" s="14"/>
      <c r="C2" s="8">
        <v>4.4999999999999998E-2</v>
      </c>
      <c r="D2" s="8">
        <v>5.5E-2</v>
      </c>
      <c r="E2" s="9">
        <v>0.06</v>
      </c>
      <c r="F2" s="9">
        <v>0.05</v>
      </c>
      <c r="G2" s="9">
        <v>4.8000000000000001E-2</v>
      </c>
      <c r="H2" s="8">
        <v>4.5999999999999999E-2</v>
      </c>
    </row>
    <row r="3" spans="1:8" x14ac:dyDescent="0.25">
      <c r="A3" s="26" t="s">
        <v>5</v>
      </c>
      <c r="B3" s="15">
        <v>15649.14</v>
      </c>
      <c r="C3" s="10">
        <f>B3*(1+C2)</f>
        <v>16353.351299999998</v>
      </c>
      <c r="D3" s="10">
        <f t="shared" ref="D3:E3" si="0">C3*(1+D2)</f>
        <v>17252.785621499996</v>
      </c>
      <c r="E3" s="10">
        <f t="shared" si="0"/>
        <v>18287.952758789997</v>
      </c>
      <c r="F3" s="10">
        <f>E3*(1+F2)</f>
        <v>19202.350396729496</v>
      </c>
      <c r="G3" s="10">
        <f>F3*(1+G2)</f>
        <v>20124.063215772512</v>
      </c>
      <c r="H3" s="10">
        <f>G3*(1+H2)</f>
        <v>21049.77012369805</v>
      </c>
    </row>
    <row r="4" spans="1:8" x14ac:dyDescent="0.25">
      <c r="A4" s="25" t="s">
        <v>34</v>
      </c>
      <c r="B4" s="16">
        <v>9.2999999999999999E-2</v>
      </c>
      <c r="C4" s="8">
        <v>9.5000000000000001E-2</v>
      </c>
      <c r="D4" s="9">
        <v>0.1</v>
      </c>
      <c r="E4" s="9">
        <v>0.1</v>
      </c>
      <c r="F4" s="9">
        <v>0.1</v>
      </c>
      <c r="G4" s="9">
        <v>0.1</v>
      </c>
      <c r="H4" s="9">
        <v>0.1</v>
      </c>
    </row>
    <row r="5" spans="1:8" x14ac:dyDescent="0.25">
      <c r="A5" s="26" t="s">
        <v>6</v>
      </c>
      <c r="B5" s="15">
        <v>1451.68</v>
      </c>
      <c r="C5" s="10">
        <f>C3*C4</f>
        <v>1553.5683734999998</v>
      </c>
      <c r="D5" s="10">
        <f t="shared" ref="D5:H5" si="1">D3*D4</f>
        <v>1725.2785621499997</v>
      </c>
      <c r="E5" s="10">
        <f t="shared" si="1"/>
        <v>1828.7952758789997</v>
      </c>
      <c r="F5" s="10">
        <f t="shared" si="1"/>
        <v>1920.2350396729498</v>
      </c>
      <c r="G5" s="10">
        <f t="shared" si="1"/>
        <v>2012.4063215772512</v>
      </c>
      <c r="H5" s="10">
        <f t="shared" si="1"/>
        <v>2104.9770123698049</v>
      </c>
    </row>
    <row r="6" spans="1:8" x14ac:dyDescent="0.25">
      <c r="A6" s="25" t="s">
        <v>7</v>
      </c>
      <c r="B6" s="16">
        <v>0.218</v>
      </c>
      <c r="C6" s="9">
        <v>0.22</v>
      </c>
      <c r="D6" s="9">
        <v>0.22</v>
      </c>
      <c r="E6" s="9">
        <v>0.22</v>
      </c>
      <c r="F6" s="9">
        <v>0.22</v>
      </c>
      <c r="G6" s="9">
        <v>0.22</v>
      </c>
      <c r="H6" s="9">
        <v>0.22</v>
      </c>
    </row>
    <row r="7" spans="1:8" x14ac:dyDescent="0.25">
      <c r="A7" s="25" t="s">
        <v>8</v>
      </c>
      <c r="B7" s="17">
        <f>B5*(1-B6)</f>
        <v>1135.2137600000001</v>
      </c>
      <c r="C7" s="11">
        <f>C5*(1-C6)</f>
        <v>1211.7833313299998</v>
      </c>
      <c r="D7" s="11">
        <f t="shared" ref="D7:H7" si="2">D5*(1-D6)</f>
        <v>1345.7172784769998</v>
      </c>
      <c r="E7" s="11">
        <f t="shared" si="2"/>
        <v>1426.4603151856199</v>
      </c>
      <c r="F7" s="11">
        <f t="shared" si="2"/>
        <v>1497.7833309449009</v>
      </c>
      <c r="G7" s="11">
        <f t="shared" si="2"/>
        <v>1569.676930830256</v>
      </c>
      <c r="H7" s="11">
        <f t="shared" si="2"/>
        <v>1641.8820696484479</v>
      </c>
    </row>
    <row r="8" spans="1:8" x14ac:dyDescent="0.25">
      <c r="A8" s="26" t="s">
        <v>9</v>
      </c>
      <c r="B8" s="15">
        <v>337.12</v>
      </c>
      <c r="C8" s="10">
        <f>(C3-B3)/C30</f>
        <v>352.10564999999951</v>
      </c>
      <c r="D8" s="10">
        <f>(D3-C3)/D30</f>
        <v>408.83378249999868</v>
      </c>
      <c r="E8" s="10">
        <f>(E3-D3)/E30</f>
        <v>345.0557124300006</v>
      </c>
      <c r="F8" s="10">
        <f>(F3-E3)/F30</f>
        <v>304.79921264649965</v>
      </c>
      <c r="G8" s="10">
        <f>(G3-F3)/G30</f>
        <v>230.42820476075394</v>
      </c>
      <c r="H8" s="10">
        <f>(H3-G3)/H30</f>
        <v>185.14138158510758</v>
      </c>
    </row>
    <row r="9" spans="1:8" x14ac:dyDescent="0.25">
      <c r="A9" s="26" t="s">
        <v>10</v>
      </c>
      <c r="B9" s="15">
        <f>B7-B8</f>
        <v>798.09376000000009</v>
      </c>
      <c r="C9" s="10">
        <f t="shared" ref="C9:H9" si="3">C7-C8</f>
        <v>859.67768133000027</v>
      </c>
      <c r="D9" s="10">
        <f t="shared" si="3"/>
        <v>936.88349597700108</v>
      </c>
      <c r="E9" s="10">
        <f t="shared" si="3"/>
        <v>1081.4046027556194</v>
      </c>
      <c r="F9" s="10">
        <f t="shared" si="3"/>
        <v>1192.9841182984012</v>
      </c>
      <c r="G9" s="10">
        <f t="shared" si="3"/>
        <v>1339.248726069502</v>
      </c>
      <c r="H9" s="10">
        <f t="shared" si="3"/>
        <v>1456.7406880633403</v>
      </c>
    </row>
    <row r="10" spans="1:8" x14ac:dyDescent="0.25">
      <c r="A10" s="25" t="s">
        <v>11</v>
      </c>
      <c r="B10" s="16">
        <f t="shared" ref="B10:H10" si="4">$D$50</f>
        <v>8.1257893768201042E-2</v>
      </c>
      <c r="C10" s="8">
        <f t="shared" si="4"/>
        <v>8.1257893768201042E-2</v>
      </c>
      <c r="D10" s="8">
        <f t="shared" si="4"/>
        <v>8.1257893768201042E-2</v>
      </c>
      <c r="E10" s="8">
        <f t="shared" si="4"/>
        <v>8.1257893768201042E-2</v>
      </c>
      <c r="F10" s="8">
        <f t="shared" si="4"/>
        <v>8.1257893768201042E-2</v>
      </c>
      <c r="G10" s="8">
        <f t="shared" si="4"/>
        <v>8.1257893768201042E-2</v>
      </c>
      <c r="H10" s="8">
        <f t="shared" si="4"/>
        <v>8.1257893768201042E-2</v>
      </c>
    </row>
    <row r="11" spans="1:8" x14ac:dyDescent="0.25">
      <c r="A11" s="25" t="s">
        <v>32</v>
      </c>
      <c r="B11" s="14"/>
      <c r="C11" s="12">
        <f>1/(1+B10)</f>
        <v>0.9248487393835193</v>
      </c>
      <c r="D11" s="12">
        <f>C11*(1/(1+C10))</f>
        <v>0.85534519073928483</v>
      </c>
      <c r="E11" s="12">
        <f t="shared" ref="E11" si="5">D11*(1/(1+D10))</f>
        <v>0.79106492139298346</v>
      </c>
      <c r="F11" s="12">
        <f>E11*(1/(1+E10))</f>
        <v>0.73161539532082354</v>
      </c>
      <c r="G11" s="12">
        <f>F11*(1/(1+F10))</f>
        <v>0.6766335760760388</v>
      </c>
      <c r="H11" s="12">
        <f>F11*(1/(1+F10))</f>
        <v>0.6766335760760388</v>
      </c>
    </row>
    <row r="12" spans="1:8" x14ac:dyDescent="0.25">
      <c r="A12" s="27" t="s">
        <v>12</v>
      </c>
      <c r="B12" s="14"/>
      <c r="C12" s="13">
        <f>C9*C11</f>
        <v>795.07181985419754</v>
      </c>
      <c r="D12" s="13">
        <f t="shared" ref="D12:H12" si="6">D9*D11</f>
        <v>801.35879256693602</v>
      </c>
      <c r="E12" s="13">
        <f t="shared" si="6"/>
        <v>855.46124707288459</v>
      </c>
      <c r="F12" s="13">
        <f t="shared" si="6"/>
        <v>872.80554732034886</v>
      </c>
      <c r="G12" s="13">
        <f t="shared" si="6"/>
        <v>906.18065477568643</v>
      </c>
      <c r="H12" s="13">
        <f t="shared" si="6"/>
        <v>985.67966117976721</v>
      </c>
    </row>
    <row r="14" spans="1:8" x14ac:dyDescent="0.25">
      <c r="A14" s="7" t="s">
        <v>15</v>
      </c>
      <c r="B14" s="11">
        <f>H9</f>
        <v>1456.7406880633403</v>
      </c>
    </row>
    <row r="15" spans="1:8" x14ac:dyDescent="0.25">
      <c r="A15" s="7" t="s">
        <v>11</v>
      </c>
      <c r="B15" s="8">
        <f>H10</f>
        <v>8.1257893768201042E-2</v>
      </c>
    </row>
    <row r="16" spans="1:8" x14ac:dyDescent="0.25">
      <c r="A16" s="7" t="s">
        <v>39</v>
      </c>
      <c r="B16" s="11">
        <f>B14/(B15-H2)</f>
        <v>41316.724635921644</v>
      </c>
    </row>
    <row r="17" spans="1:8" x14ac:dyDescent="0.25">
      <c r="A17" s="7" t="s">
        <v>40</v>
      </c>
      <c r="B17" s="11">
        <f>B16*H11</f>
        <v>27956.283142152635</v>
      </c>
    </row>
    <row r="18" spans="1:8" x14ac:dyDescent="0.25">
      <c r="A18" s="7" t="s">
        <v>16</v>
      </c>
      <c r="B18" s="11">
        <f>SUM(C12:F12)</f>
        <v>3324.6974068143668</v>
      </c>
    </row>
    <row r="19" spans="1:8" x14ac:dyDescent="0.25">
      <c r="A19" s="7" t="s">
        <v>41</v>
      </c>
      <c r="B19" s="11">
        <f>B17+B18</f>
        <v>31280.980548967003</v>
      </c>
    </row>
    <row r="20" spans="1:8" x14ac:dyDescent="0.25">
      <c r="A20" s="7" t="s">
        <v>17</v>
      </c>
      <c r="B20" s="11">
        <v>6408.78</v>
      </c>
    </row>
    <row r="21" spans="1:8" x14ac:dyDescent="0.25">
      <c r="A21" s="7" t="s">
        <v>18</v>
      </c>
      <c r="B21" s="11">
        <v>224.27</v>
      </c>
    </row>
    <row r="22" spans="1:8" x14ac:dyDescent="0.25">
      <c r="A22" s="7" t="s">
        <v>19</v>
      </c>
      <c r="B22" s="20">
        <f>B19-B20</f>
        <v>24872.200548967005</v>
      </c>
    </row>
    <row r="23" spans="1:8" x14ac:dyDescent="0.25">
      <c r="A23" s="7" t="s">
        <v>20</v>
      </c>
      <c r="B23" s="11">
        <v>524.45000000000005</v>
      </c>
    </row>
    <row r="24" spans="1:8" x14ac:dyDescent="0.25">
      <c r="A24" s="7" t="s">
        <v>21</v>
      </c>
      <c r="B24" s="13">
        <f>B22/B23</f>
        <v>47.425303744812666</v>
      </c>
    </row>
    <row r="25" spans="1:8" x14ac:dyDescent="0.25">
      <c r="A25" s="7" t="s">
        <v>22</v>
      </c>
      <c r="B25" s="7">
        <v>30.12</v>
      </c>
    </row>
    <row r="26" spans="1:8" x14ac:dyDescent="0.25">
      <c r="A26" s="7" t="s">
        <v>35</v>
      </c>
      <c r="B26" s="19">
        <f>B25/B24</f>
        <v>0.63510399769014658</v>
      </c>
      <c r="D26" s="4" t="s">
        <v>46</v>
      </c>
    </row>
    <row r="28" spans="1:8" x14ac:dyDescent="0.25">
      <c r="A28" s="4" t="s">
        <v>36</v>
      </c>
    </row>
    <row r="29" spans="1:8" x14ac:dyDescent="0.25">
      <c r="A29" s="18"/>
      <c r="B29" s="18"/>
      <c r="C29" s="18" t="s">
        <v>1</v>
      </c>
      <c r="D29" s="18" t="s">
        <v>2</v>
      </c>
      <c r="E29" s="18" t="s">
        <v>3</v>
      </c>
      <c r="F29" s="18" t="s">
        <v>26</v>
      </c>
      <c r="G29" s="18" t="s">
        <v>13</v>
      </c>
      <c r="H29" s="18" t="s">
        <v>38</v>
      </c>
    </row>
    <row r="30" spans="1:8" x14ac:dyDescent="0.25">
      <c r="A30" s="7" t="s">
        <v>23</v>
      </c>
      <c r="B30" s="22">
        <f>B3/B31</f>
        <v>1.7991115464472207</v>
      </c>
      <c r="C30" s="21">
        <v>2</v>
      </c>
      <c r="D30" s="21">
        <v>2.2000000000000002</v>
      </c>
      <c r="E30" s="21">
        <v>3</v>
      </c>
      <c r="F30" s="21">
        <v>3</v>
      </c>
      <c r="G30" s="21">
        <v>4</v>
      </c>
      <c r="H30" s="21">
        <v>5</v>
      </c>
    </row>
    <row r="31" spans="1:8" x14ac:dyDescent="0.25">
      <c r="A31" s="7" t="s">
        <v>24</v>
      </c>
      <c r="B31" s="21">
        <f>B37</f>
        <v>8698.2599999999984</v>
      </c>
      <c r="C31" s="23">
        <f>B31+C8</f>
        <v>9050.3656499999979</v>
      </c>
      <c r="D31" s="23">
        <f>C31+D8</f>
        <v>9459.199432499996</v>
      </c>
      <c r="E31" s="23">
        <f>D31+E8</f>
        <v>9804.2551449299972</v>
      </c>
      <c r="F31" s="23">
        <f>E31+F8</f>
        <v>10109.054357576497</v>
      </c>
      <c r="G31" s="23">
        <f>E31+G8</f>
        <v>10034.683349690751</v>
      </c>
      <c r="H31" s="23">
        <f>F31+H8</f>
        <v>10294.195739161605</v>
      </c>
    </row>
    <row r="32" spans="1:8" x14ac:dyDescent="0.25">
      <c r="A32" s="7" t="s">
        <v>25</v>
      </c>
      <c r="B32" s="24">
        <f t="shared" ref="B32:F32" si="7">B7/B31</f>
        <v>0.13051044231834877</v>
      </c>
      <c r="C32" s="24">
        <f t="shared" si="7"/>
        <v>0.13389330091099691</v>
      </c>
      <c r="D32" s="24">
        <f t="shared" si="7"/>
        <v>0.14226545154057893</v>
      </c>
      <c r="E32" s="24">
        <f t="shared" si="7"/>
        <v>0.14549400174711641</v>
      </c>
      <c r="F32" s="24">
        <f t="shared" si="7"/>
        <v>0.14816255585987109</v>
      </c>
      <c r="G32" s="24">
        <f>G7/G31</f>
        <v>0.15642515823667025</v>
      </c>
      <c r="H32" s="24">
        <f>H7/H31</f>
        <v>0.15949590538698738</v>
      </c>
    </row>
    <row r="34" spans="1:4" x14ac:dyDescent="0.25">
      <c r="A34" t="s">
        <v>33</v>
      </c>
      <c r="B34">
        <v>2513.75</v>
      </c>
    </row>
    <row r="35" spans="1:4" x14ac:dyDescent="0.25">
      <c r="A35" t="s">
        <v>17</v>
      </c>
      <c r="B35">
        <v>6408.78</v>
      </c>
    </row>
    <row r="36" spans="1:4" x14ac:dyDescent="0.25">
      <c r="A36" t="s">
        <v>18</v>
      </c>
      <c r="B36">
        <v>224.27</v>
      </c>
    </row>
    <row r="37" spans="1:4" x14ac:dyDescent="0.25">
      <c r="A37" t="s">
        <v>24</v>
      </c>
      <c r="B37">
        <f>B35+B34-B36</f>
        <v>8698.2599999999984</v>
      </c>
    </row>
    <row r="40" spans="1:4" x14ac:dyDescent="0.25">
      <c r="A40" s="4" t="s">
        <v>37</v>
      </c>
    </row>
    <row r="41" spans="1:4" x14ac:dyDescent="0.25">
      <c r="A41" s="28" t="s">
        <v>42</v>
      </c>
      <c r="B41" s="1">
        <v>4.1700000000000001E-2</v>
      </c>
    </row>
    <row r="42" spans="1:4" x14ac:dyDescent="0.25">
      <c r="A42" s="28" t="s">
        <v>43</v>
      </c>
      <c r="B42" s="29">
        <v>1</v>
      </c>
    </row>
    <row r="43" spans="1:4" x14ac:dyDescent="0.25">
      <c r="A43" s="28" t="s">
        <v>44</v>
      </c>
      <c r="B43" s="29">
        <f>B42*(1+(0.78*0.29))</f>
        <v>1.2262</v>
      </c>
    </row>
    <row r="44" spans="1:4" x14ac:dyDescent="0.25">
      <c r="A44" t="s">
        <v>45</v>
      </c>
      <c r="B44" s="1">
        <f>4.6%+B41*B43</f>
        <v>9.7132539999999989E-2</v>
      </c>
    </row>
    <row r="45" spans="1:4" x14ac:dyDescent="0.25">
      <c r="A45" t="s">
        <v>31</v>
      </c>
      <c r="B45" s="1">
        <v>5.6000000000000001E-2</v>
      </c>
    </row>
    <row r="47" spans="1:4" x14ac:dyDescent="0.25">
      <c r="B47" t="s">
        <v>28</v>
      </c>
      <c r="C47" t="s">
        <v>17</v>
      </c>
      <c r="D47" t="s">
        <v>29</v>
      </c>
    </row>
    <row r="48" spans="1:4" x14ac:dyDescent="0.25">
      <c r="B48">
        <v>15848.87</v>
      </c>
      <c r="C48">
        <v>6408.78</v>
      </c>
      <c r="D48">
        <f>B48+C48</f>
        <v>22257.65</v>
      </c>
    </row>
    <row r="49" spans="1:4" x14ac:dyDescent="0.25">
      <c r="A49" t="s">
        <v>27</v>
      </c>
      <c r="B49" s="3">
        <f>B48/D48</f>
        <v>0.71206394206037027</v>
      </c>
      <c r="C49" s="3">
        <f>C48/D48</f>
        <v>0.28793605793962973</v>
      </c>
      <c r="D49" s="2">
        <v>1</v>
      </c>
    </row>
    <row r="50" spans="1:4" x14ac:dyDescent="0.25">
      <c r="A50" t="s">
        <v>30</v>
      </c>
      <c r="B50" s="1">
        <f>B44</f>
        <v>9.7132539999999989E-2</v>
      </c>
      <c r="C50" s="1">
        <f>5.6%*(1-25%)</f>
        <v>4.1999999999999996E-2</v>
      </c>
      <c r="D50" s="1">
        <f>(B50*B49)+(C50*C49)</f>
        <v>8.1257893768201042E-2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Minyoung Kim</dc:creator>
  <cp:lastModifiedBy>Minyoung Kim</cp:lastModifiedBy>
  <dcterms:created xsi:type="dcterms:W3CDTF">2026-07-09T21:45:40Z</dcterms:created>
  <dcterms:modified xsi:type="dcterms:W3CDTF">2026-07-13T05:31:03Z</dcterms:modified>
</cp:coreProperties>
</file>